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240" yWindow="580" windowWidth="28460" windowHeight="11960"/>
  </bookViews>
  <sheets>
    <sheet name="Budget vs. Actuals  AskewPTO -" sheetId="1" r:id="rId1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8" i="1"/>
  <c r="C9"/>
  <c r="C10"/>
  <c r="C11"/>
  <c r="C12"/>
  <c r="C13"/>
  <c r="C14"/>
  <c r="C15"/>
  <c r="C16"/>
  <c r="C17"/>
  <c r="C18"/>
  <c r="C20"/>
  <c r="C21"/>
  <c r="C23"/>
  <c r="C24"/>
  <c r="C25"/>
  <c r="C26"/>
  <c r="C27"/>
  <c r="C28"/>
  <c r="C29"/>
  <c r="C32"/>
  <c r="C35"/>
  <c r="C36"/>
  <c r="C37"/>
  <c r="C40"/>
  <c r="C41"/>
  <c r="C42"/>
  <c r="C44"/>
  <c r="C45"/>
  <c r="C46"/>
  <c r="C47"/>
  <c r="C48"/>
  <c r="C49"/>
  <c r="C50"/>
  <c r="C51"/>
  <c r="C53"/>
  <c r="C54"/>
  <c r="C55"/>
  <c r="C56"/>
  <c r="C57"/>
  <c r="C58"/>
  <c r="C59"/>
  <c r="C60"/>
  <c r="C61"/>
  <c r="C62"/>
  <c r="C63"/>
  <c r="C65"/>
  <c r="C66"/>
  <c r="C67"/>
  <c r="C68"/>
  <c r="C69"/>
  <c r="C70"/>
  <c r="C75"/>
  <c r="C76"/>
  <c r="C77"/>
  <c r="C78"/>
  <c r="C79"/>
  <c r="C80"/>
  <c r="C81"/>
  <c r="C82"/>
  <c r="C83"/>
  <c r="E83"/>
  <c r="B9"/>
  <c r="B10"/>
  <c r="B13"/>
  <c r="B15"/>
  <c r="B16"/>
  <c r="B19"/>
  <c r="B21"/>
  <c r="B22"/>
  <c r="B27"/>
  <c r="B28"/>
  <c r="B29"/>
  <c r="B31"/>
  <c r="B33"/>
  <c r="B36"/>
  <c r="B37"/>
  <c r="B38"/>
  <c r="B42"/>
  <c r="B44"/>
  <c r="B46"/>
  <c r="B47"/>
  <c r="B49"/>
  <c r="B50"/>
  <c r="B51"/>
  <c r="B53"/>
  <c r="B59"/>
  <c r="B60"/>
  <c r="B62"/>
  <c r="B63"/>
  <c r="B65"/>
  <c r="B70"/>
  <c r="B71"/>
  <c r="B72"/>
  <c r="B73"/>
  <c r="B78"/>
  <c r="B79"/>
  <c r="B80"/>
  <c r="B81"/>
  <c r="B82"/>
  <c r="B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</calcChain>
</file>

<file path=xl/sharedStrings.xml><?xml version="1.0" encoding="utf-8"?>
<sst xmlns="http://schemas.openxmlformats.org/spreadsheetml/2006/main" count="86" uniqueCount="86">
  <si>
    <t>Wednesday, Nov 04, 2015 10:25:40 PM PST GMT-6 - Cash Basis</t>
  </si>
  <si>
    <t>Askew Elementary</t>
  </si>
  <si>
    <t>Budget vs. Actuals: AskewPTO - FY16 P&amp;L  Customers</t>
  </si>
  <si>
    <t>July 2015 - June 2016</t>
  </si>
  <si>
    <t>Total</t>
  </si>
  <si>
    <t>Actual</t>
  </si>
  <si>
    <t>Budget</t>
  </si>
  <si>
    <t>over Budget</t>
  </si>
  <si>
    <t>% of Budget</t>
  </si>
  <si>
    <t>Income</t>
  </si>
  <si>
    <t xml:space="preserve">   Art Fundraiser</t>
  </si>
  <si>
    <t xml:space="preserve">   Birthday Banner</t>
  </si>
  <si>
    <t xml:space="preserve">   Book Fair - Fall</t>
  </si>
  <si>
    <t xml:space="preserve">   Book Fair - Used</t>
  </si>
  <si>
    <t xml:space="preserve">   Box Tops</t>
  </si>
  <si>
    <t xml:space="preserve">   Community Partner</t>
  </si>
  <si>
    <t xml:space="preserve">   Corporate Sponsors</t>
  </si>
  <si>
    <t xml:space="preserve">   Fall Event</t>
  </si>
  <si>
    <t xml:space="preserve">   Fall Fundraiser</t>
  </si>
  <si>
    <t xml:space="preserve">   Family Night</t>
  </si>
  <si>
    <t xml:space="preserve">   Misc Income</t>
  </si>
  <si>
    <t xml:space="preserve">   Movin On</t>
  </si>
  <si>
    <t xml:space="preserve">   Product Fundraiser</t>
  </si>
  <si>
    <t xml:space="preserve">   PTO Membership</t>
  </si>
  <si>
    <t xml:space="preserve">   Refunds-Allowances</t>
  </si>
  <si>
    <t xml:space="preserve">   School Supply Sale</t>
  </si>
  <si>
    <t xml:space="preserve">   Spring Event</t>
  </si>
  <si>
    <t xml:space="preserve">   Talent Show</t>
  </si>
  <si>
    <t xml:space="preserve">   Uncategorized Income</t>
  </si>
  <si>
    <t xml:space="preserve">   Uniforms</t>
  </si>
  <si>
    <t>Total Income</t>
  </si>
  <si>
    <t>Gross Profit</t>
  </si>
  <si>
    <t>Expenses</t>
  </si>
  <si>
    <t xml:space="preserve">   Bank Charges</t>
  </si>
  <si>
    <t xml:space="preserve">   Birthday Banner - Repairs</t>
  </si>
  <si>
    <t xml:space="preserve">   Commissions &amp; fees</t>
  </si>
  <si>
    <t xml:space="preserve">   Curriculum Enhancements</t>
  </si>
  <si>
    <t xml:space="preserve">      Field Trips &amp; Programs</t>
  </si>
  <si>
    <t xml:space="preserve">   Total Curriculum Enhancements</t>
  </si>
  <si>
    <t xml:space="preserve">   Dues &amp; Subscriptions</t>
  </si>
  <si>
    <t xml:space="preserve">   Meals and Entertainment</t>
  </si>
  <si>
    <t xml:space="preserve">   Project Funds</t>
  </si>
  <si>
    <t xml:space="preserve">      Contingency Fund</t>
  </si>
  <si>
    <t xml:space="preserve">      Special Projects - Current Year</t>
  </si>
  <si>
    <t xml:space="preserve">   Total Project Funds</t>
  </si>
  <si>
    <t xml:space="preserve">   PTO Expenses</t>
  </si>
  <si>
    <t xml:space="preserve">      Administrative Fees</t>
  </si>
  <si>
    <t xml:space="preserve">      Communications</t>
  </si>
  <si>
    <t xml:space="preserve">      Hospitallity</t>
  </si>
  <si>
    <t xml:space="preserve">      Ice Cream Social</t>
  </si>
  <si>
    <t xml:space="preserve">      Storage</t>
  </si>
  <si>
    <t xml:space="preserve">      Tax Preparation</t>
  </si>
  <si>
    <t xml:space="preserve">      Volunteers</t>
  </si>
  <si>
    <t xml:space="preserve">   Total PTO Expenses</t>
  </si>
  <si>
    <t xml:space="preserve">   Services</t>
  </si>
  <si>
    <t xml:space="preserve">      Carpool</t>
  </si>
  <si>
    <t xml:space="preserve">      Clinic</t>
  </si>
  <si>
    <t xml:space="preserve">      Clubs</t>
  </si>
  <si>
    <t xml:space="preserve">      Field Day</t>
  </si>
  <si>
    <t xml:space="preserve">      Landscaping</t>
  </si>
  <si>
    <t xml:space="preserve">      Living Garden</t>
  </si>
  <si>
    <t xml:space="preserve">      Moving On</t>
  </si>
  <si>
    <t xml:space="preserve">      Planners</t>
  </si>
  <si>
    <t xml:space="preserve">      Safety Patrol</t>
  </si>
  <si>
    <t xml:space="preserve">      Student Intervention</t>
  </si>
  <si>
    <t xml:space="preserve">   Total Services</t>
  </si>
  <si>
    <t xml:space="preserve">   Specials</t>
  </si>
  <si>
    <t xml:space="preserve">      Art</t>
  </si>
  <si>
    <t xml:space="preserve">      Computer</t>
  </si>
  <si>
    <t xml:space="preserve">      Drama</t>
  </si>
  <si>
    <t xml:space="preserve">      Music</t>
  </si>
  <si>
    <t xml:space="preserve">      PE</t>
  </si>
  <si>
    <t xml:space="preserve">   Total Specials</t>
  </si>
  <si>
    <t xml:space="preserve">   Stationery &amp; Printing</t>
  </si>
  <si>
    <t xml:space="preserve">   Supplies</t>
  </si>
  <si>
    <t xml:space="preserve">   Taxes &amp; Licenses</t>
  </si>
  <si>
    <t xml:space="preserve">   Teacher Expenses</t>
  </si>
  <si>
    <t xml:space="preserve">      Library Books</t>
  </si>
  <si>
    <t xml:space="preserve">      Science</t>
  </si>
  <si>
    <t xml:space="preserve">      Special Education</t>
  </si>
  <si>
    <t xml:space="preserve">      Teacher Appreciation</t>
  </si>
  <si>
    <t xml:space="preserve">      Teacher's Fund</t>
  </si>
  <si>
    <t xml:space="preserve">   Total Teacher Expenses</t>
  </si>
  <si>
    <t>Total Expenses</t>
  </si>
  <si>
    <t>Net Operating Income</t>
  </si>
  <si>
    <t>Net Income</t>
  </si>
</sst>
</file>

<file path=xl/styles.xml><?xml version="1.0" encoding="utf-8"?>
<styleSheet xmlns="http://schemas.openxmlformats.org/spreadsheetml/2006/main">
  <numFmts count="2">
    <numFmt numFmtId="164" formatCode="#,##0.00\ _€"/>
    <numFmt numFmtId="165" formatCode="&quot;$&quot;* #,##0.00\ _€"/>
  </numFmts>
  <fonts count="7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  <font>
      <sz val="8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164" fontId="3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horizontal="right" wrapText="1"/>
    </xf>
    <xf numFmtId="10" fontId="3" fillId="0" borderId="1" xfId="0" applyNumberFormat="1" applyFont="1" applyBorder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  <xf numFmtId="10" fontId="2" fillId="0" borderId="1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E87"/>
  <sheetViews>
    <sheetView tabSelected="1" topLeftCell="A67" workbookViewId="0">
      <selection activeCell="G91" sqref="G91"/>
    </sheetView>
  </sheetViews>
  <sheetFormatPr baseColWidth="10" defaultColWidth="8.83203125" defaultRowHeight="14"/>
  <cols>
    <col min="1" max="1" width="32.6640625" customWidth="1"/>
    <col min="2" max="5" width="18" customWidth="1"/>
  </cols>
  <sheetData>
    <row r="1" spans="1:5" ht="17">
      <c r="A1" s="7" t="s">
        <v>1</v>
      </c>
      <c r="B1" s="6"/>
      <c r="C1" s="6"/>
      <c r="D1" s="6"/>
      <c r="E1" s="6"/>
    </row>
    <row r="2" spans="1:5" ht="17">
      <c r="A2" s="7" t="s">
        <v>2</v>
      </c>
      <c r="B2" s="6"/>
      <c r="C2" s="6"/>
      <c r="D2" s="6"/>
      <c r="E2" s="6"/>
    </row>
    <row r="3" spans="1:5">
      <c r="A3" s="8" t="s">
        <v>3</v>
      </c>
      <c r="B3" s="6"/>
      <c r="C3" s="6"/>
      <c r="D3" s="6"/>
      <c r="E3" s="6"/>
    </row>
    <row r="5" spans="1:5">
      <c r="A5" s="1"/>
      <c r="B5" s="9" t="s">
        <v>4</v>
      </c>
      <c r="C5" s="4"/>
      <c r="D5" s="4"/>
      <c r="E5" s="4"/>
    </row>
    <row r="6" spans="1:5">
      <c r="A6" s="10"/>
      <c r="B6" s="11" t="s">
        <v>5</v>
      </c>
      <c r="C6" s="11" t="s">
        <v>6</v>
      </c>
      <c r="D6" s="11" t="s">
        <v>7</v>
      </c>
      <c r="E6" s="11" t="s">
        <v>8</v>
      </c>
    </row>
    <row r="7" spans="1:5">
      <c r="A7" s="12" t="s">
        <v>9</v>
      </c>
      <c r="B7" s="13"/>
      <c r="C7" s="13"/>
      <c r="D7" s="13"/>
      <c r="E7" s="13"/>
    </row>
    <row r="8" spans="1:5">
      <c r="A8" s="12" t="s">
        <v>10</v>
      </c>
      <c r="B8" s="13"/>
      <c r="C8" s="14">
        <f>1000</f>
        <v>1000</v>
      </c>
      <c r="D8" s="14">
        <f t="shared" ref="D8:D29" si="0">(B8)-(C8)</f>
        <v>-1000</v>
      </c>
      <c r="E8" s="15">
        <f t="shared" ref="E8:E29" si="1">IF(C8=0,"",(B8)/(C8))</f>
        <v>0</v>
      </c>
    </row>
    <row r="9" spans="1:5">
      <c r="A9" s="12" t="s">
        <v>11</v>
      </c>
      <c r="B9" s="14">
        <f>30</f>
        <v>30</v>
      </c>
      <c r="C9" s="14">
        <f>500</f>
        <v>500</v>
      </c>
      <c r="D9" s="14">
        <f t="shared" si="0"/>
        <v>-470</v>
      </c>
      <c r="E9" s="15">
        <f t="shared" si="1"/>
        <v>0.06</v>
      </c>
    </row>
    <row r="10" spans="1:5">
      <c r="A10" s="12" t="s">
        <v>12</v>
      </c>
      <c r="B10" s="14">
        <f>2300</f>
        <v>2300</v>
      </c>
      <c r="C10" s="14">
        <f>0</f>
        <v>0</v>
      </c>
      <c r="D10" s="14">
        <f t="shared" si="0"/>
        <v>2300</v>
      </c>
      <c r="E10" s="15" t="str">
        <f t="shared" si="1"/>
        <v/>
      </c>
    </row>
    <row r="11" spans="1:5">
      <c r="A11" s="12" t="s">
        <v>13</v>
      </c>
      <c r="B11" s="13"/>
      <c r="C11" s="14">
        <f>800</f>
        <v>800</v>
      </c>
      <c r="D11" s="14">
        <f t="shared" si="0"/>
        <v>-800</v>
      </c>
      <c r="E11" s="15">
        <f t="shared" si="1"/>
        <v>0</v>
      </c>
    </row>
    <row r="12" spans="1:5">
      <c r="A12" s="12" t="s">
        <v>14</v>
      </c>
      <c r="B12" s="13"/>
      <c r="C12" s="14">
        <f>800</f>
        <v>800</v>
      </c>
      <c r="D12" s="14">
        <f t="shared" si="0"/>
        <v>-800</v>
      </c>
      <c r="E12" s="15">
        <f t="shared" si="1"/>
        <v>0</v>
      </c>
    </row>
    <row r="13" spans="1:5">
      <c r="A13" s="12" t="s">
        <v>15</v>
      </c>
      <c r="B13" s="14">
        <f>213.99</f>
        <v>213.99</v>
      </c>
      <c r="C13" s="14">
        <f>1000</f>
        <v>1000</v>
      </c>
      <c r="D13" s="14">
        <f t="shared" si="0"/>
        <v>-786.01</v>
      </c>
      <c r="E13" s="15">
        <f t="shared" si="1"/>
        <v>0.21399000000000001</v>
      </c>
    </row>
    <row r="14" spans="1:5">
      <c r="A14" s="12" t="s">
        <v>16</v>
      </c>
      <c r="B14" s="13"/>
      <c r="C14" s="14">
        <f>3000</f>
        <v>3000</v>
      </c>
      <c r="D14" s="14">
        <f t="shared" si="0"/>
        <v>-3000</v>
      </c>
      <c r="E14" s="15">
        <f t="shared" si="1"/>
        <v>0</v>
      </c>
    </row>
    <row r="15" spans="1:5">
      <c r="A15" s="12" t="s">
        <v>17</v>
      </c>
      <c r="B15" s="14">
        <f>-200.69</f>
        <v>-200.69</v>
      </c>
      <c r="C15" s="14">
        <f>3500</f>
        <v>3500</v>
      </c>
      <c r="D15" s="14">
        <f t="shared" si="0"/>
        <v>-3700.69</v>
      </c>
      <c r="E15" s="15">
        <f t="shared" si="1"/>
        <v>-5.7340000000000002E-2</v>
      </c>
    </row>
    <row r="16" spans="1:5">
      <c r="A16" s="12" t="s">
        <v>18</v>
      </c>
      <c r="B16" s="14">
        <f>22104.65</f>
        <v>22104.65</v>
      </c>
      <c r="C16" s="14">
        <f>10000</f>
        <v>10000</v>
      </c>
      <c r="D16" s="14">
        <f t="shared" si="0"/>
        <v>12104.650000000001</v>
      </c>
      <c r="E16" s="15">
        <f t="shared" si="1"/>
        <v>2.2104650000000001</v>
      </c>
    </row>
    <row r="17" spans="1:5">
      <c r="A17" s="12" t="s">
        <v>19</v>
      </c>
      <c r="B17" s="13"/>
      <c r="C17" s="14">
        <f>200</f>
        <v>200</v>
      </c>
      <c r="D17" s="14">
        <f t="shared" si="0"/>
        <v>-200</v>
      </c>
      <c r="E17" s="15">
        <f t="shared" si="1"/>
        <v>0</v>
      </c>
    </row>
    <row r="18" spans="1:5">
      <c r="A18" s="12" t="s">
        <v>20</v>
      </c>
      <c r="B18" s="13"/>
      <c r="C18" s="14">
        <f>300</f>
        <v>300</v>
      </c>
      <c r="D18" s="14">
        <f t="shared" si="0"/>
        <v>-300</v>
      </c>
      <c r="E18" s="15">
        <f t="shared" si="1"/>
        <v>0</v>
      </c>
    </row>
    <row r="19" spans="1:5">
      <c r="A19" s="12" t="s">
        <v>21</v>
      </c>
      <c r="B19" s="14">
        <f>491.1</f>
        <v>491.1</v>
      </c>
      <c r="C19" s="13"/>
      <c r="D19" s="14">
        <f t="shared" si="0"/>
        <v>491.1</v>
      </c>
      <c r="E19" s="15" t="str">
        <f t="shared" si="1"/>
        <v/>
      </c>
    </row>
    <row r="20" spans="1:5">
      <c r="A20" s="12" t="s">
        <v>22</v>
      </c>
      <c r="B20" s="13"/>
      <c r="C20" s="14">
        <f>0</f>
        <v>0</v>
      </c>
      <c r="D20" s="14">
        <f t="shared" si="0"/>
        <v>0</v>
      </c>
      <c r="E20" s="15" t="str">
        <f t="shared" si="1"/>
        <v/>
      </c>
    </row>
    <row r="21" spans="1:5">
      <c r="A21" s="12" t="s">
        <v>23</v>
      </c>
      <c r="B21" s="14">
        <f>2392</f>
        <v>2392</v>
      </c>
      <c r="C21" s="14">
        <f>2400</f>
        <v>2400</v>
      </c>
      <c r="D21" s="14">
        <f t="shared" si="0"/>
        <v>-8</v>
      </c>
      <c r="E21" s="15">
        <f t="shared" si="1"/>
        <v>0.9966666666666667</v>
      </c>
    </row>
    <row r="22" spans="1:5">
      <c r="A22" s="12" t="s">
        <v>24</v>
      </c>
      <c r="B22" s="14">
        <f>143.2</f>
        <v>143.19999999999999</v>
      </c>
      <c r="C22" s="13"/>
      <c r="D22" s="14">
        <f t="shared" si="0"/>
        <v>143.19999999999999</v>
      </c>
      <c r="E22" s="15" t="str">
        <f t="shared" si="1"/>
        <v/>
      </c>
    </row>
    <row r="23" spans="1:5">
      <c r="A23" s="12" t="s">
        <v>25</v>
      </c>
      <c r="B23" s="13"/>
      <c r="C23" s="14">
        <f>100</f>
        <v>100</v>
      </c>
      <c r="D23" s="14">
        <f t="shared" si="0"/>
        <v>-100</v>
      </c>
      <c r="E23" s="15">
        <f t="shared" si="1"/>
        <v>0</v>
      </c>
    </row>
    <row r="24" spans="1:5">
      <c r="A24" s="12" t="s">
        <v>26</v>
      </c>
      <c r="B24" s="13"/>
      <c r="C24" s="14">
        <f>3000</f>
        <v>3000</v>
      </c>
      <c r="D24" s="14">
        <f t="shared" si="0"/>
        <v>-3000</v>
      </c>
      <c r="E24" s="15">
        <f t="shared" si="1"/>
        <v>0</v>
      </c>
    </row>
    <row r="25" spans="1:5">
      <c r="A25" s="12" t="s">
        <v>27</v>
      </c>
      <c r="B25" s="13"/>
      <c r="C25" s="14">
        <f>1000</f>
        <v>1000</v>
      </c>
      <c r="D25" s="14">
        <f t="shared" si="0"/>
        <v>-1000</v>
      </c>
      <c r="E25" s="15">
        <f t="shared" si="1"/>
        <v>0</v>
      </c>
    </row>
    <row r="26" spans="1:5">
      <c r="A26" s="12" t="s">
        <v>28</v>
      </c>
      <c r="B26" s="13"/>
      <c r="C26" s="14">
        <f>0</f>
        <v>0</v>
      </c>
      <c r="D26" s="14">
        <f t="shared" si="0"/>
        <v>0</v>
      </c>
      <c r="E26" s="15" t="str">
        <f t="shared" si="1"/>
        <v/>
      </c>
    </row>
    <row r="27" spans="1:5">
      <c r="A27" s="12" t="s">
        <v>29</v>
      </c>
      <c r="B27" s="14">
        <f>875.58</f>
        <v>875.58</v>
      </c>
      <c r="C27" s="14">
        <f>1000</f>
        <v>1000</v>
      </c>
      <c r="D27" s="14">
        <f t="shared" si="0"/>
        <v>-124.41999999999996</v>
      </c>
      <c r="E27" s="15">
        <f t="shared" si="1"/>
        <v>0.87558000000000002</v>
      </c>
    </row>
    <row r="28" spans="1:5">
      <c r="A28" s="12" t="s">
        <v>30</v>
      </c>
      <c r="B28" s="16">
        <f>(((((((((((((((((((B8)+(B9))+(B10))+(B11))+(B12))+(B13))+(B14))+(B15))+(B16))+(B17))+(B18))+(B19))+(B20))+(B21))+(B22))+(B23))+(B24))+(B25))+(B26))+(B27)</f>
        <v>28349.83</v>
      </c>
      <c r="C28" s="16">
        <f>(((((((((((((((((((C8)+(C9))+(C10))+(C11))+(C12))+(C13))+(C14))+(C15))+(C16))+(C17))+(C18))+(C19))+(C20))+(C21))+(C22))+(C23))+(C24))+(C25))+(C26))+(C27)</f>
        <v>28600</v>
      </c>
      <c r="D28" s="16">
        <f t="shared" si="0"/>
        <v>-250.16999999999825</v>
      </c>
      <c r="E28" s="17">
        <f t="shared" si="1"/>
        <v>0.99125279720279724</v>
      </c>
    </row>
    <row r="29" spans="1:5">
      <c r="A29" s="12" t="s">
        <v>31</v>
      </c>
      <c r="B29" s="16">
        <f>(B28)-(0)</f>
        <v>28349.83</v>
      </c>
      <c r="C29" s="16">
        <f>(C28)-(0)</f>
        <v>28600</v>
      </c>
      <c r="D29" s="16">
        <f t="shared" si="0"/>
        <v>-250.16999999999825</v>
      </c>
      <c r="E29" s="17">
        <f t="shared" si="1"/>
        <v>0.99125279720279724</v>
      </c>
    </row>
    <row r="30" spans="1:5">
      <c r="A30" s="12" t="s">
        <v>32</v>
      </c>
      <c r="B30" s="13"/>
      <c r="C30" s="13"/>
      <c r="D30" s="13"/>
      <c r="E30" s="13"/>
    </row>
    <row r="31" spans="1:5">
      <c r="A31" s="12" t="s">
        <v>33</v>
      </c>
      <c r="B31" s="14">
        <f>12</f>
        <v>12</v>
      </c>
      <c r="C31" s="13"/>
      <c r="D31" s="14">
        <f t="shared" ref="D31:D62" si="2">(B31)-(C31)</f>
        <v>12</v>
      </c>
      <c r="E31" s="15" t="str">
        <f t="shared" ref="E31:E62" si="3">IF(C31=0,"",(B31)/(C31))</f>
        <v/>
      </c>
    </row>
    <row r="32" spans="1:5">
      <c r="A32" s="12" t="s">
        <v>34</v>
      </c>
      <c r="B32" s="13"/>
      <c r="C32" s="14">
        <f>300</f>
        <v>300</v>
      </c>
      <c r="D32" s="14">
        <f t="shared" si="2"/>
        <v>-300</v>
      </c>
      <c r="E32" s="15">
        <f t="shared" si="3"/>
        <v>0</v>
      </c>
    </row>
    <row r="33" spans="1:5">
      <c r="A33" s="12" t="s">
        <v>35</v>
      </c>
      <c r="B33" s="14">
        <f>92.23</f>
        <v>92.23</v>
      </c>
      <c r="C33" s="13"/>
      <c r="D33" s="14">
        <f t="shared" si="2"/>
        <v>92.23</v>
      </c>
      <c r="E33" s="15" t="str">
        <f t="shared" si="3"/>
        <v/>
      </c>
    </row>
    <row r="34" spans="1:5">
      <c r="A34" s="12" t="s">
        <v>36</v>
      </c>
      <c r="B34" s="13"/>
      <c r="C34" s="13"/>
      <c r="D34" s="14">
        <f t="shared" si="2"/>
        <v>0</v>
      </c>
      <c r="E34" s="15" t="str">
        <f t="shared" si="3"/>
        <v/>
      </c>
    </row>
    <row r="35" spans="1:5">
      <c r="A35" s="12" t="s">
        <v>37</v>
      </c>
      <c r="B35" s="13"/>
      <c r="C35" s="14">
        <f>2070</f>
        <v>2070</v>
      </c>
      <c r="D35" s="14">
        <f t="shared" si="2"/>
        <v>-2070</v>
      </c>
      <c r="E35" s="15">
        <f t="shared" si="3"/>
        <v>0</v>
      </c>
    </row>
    <row r="36" spans="1:5">
      <c r="A36" s="12" t="s">
        <v>38</v>
      </c>
      <c r="B36" s="16">
        <f>(B34)+(B35)</f>
        <v>0</v>
      </c>
      <c r="C36" s="16">
        <f>(C34)+(C35)</f>
        <v>2070</v>
      </c>
      <c r="D36" s="16">
        <f t="shared" si="2"/>
        <v>-2070</v>
      </c>
      <c r="E36" s="17">
        <f t="shared" si="3"/>
        <v>0</v>
      </c>
    </row>
    <row r="37" spans="1:5">
      <c r="A37" s="12" t="s">
        <v>39</v>
      </c>
      <c r="B37" s="14">
        <f>170.36</f>
        <v>170.36</v>
      </c>
      <c r="C37" s="14">
        <f>600</f>
        <v>600</v>
      </c>
      <c r="D37" s="14">
        <f t="shared" si="2"/>
        <v>-429.64</v>
      </c>
      <c r="E37" s="15">
        <f t="shared" si="3"/>
        <v>0.28393333333333337</v>
      </c>
    </row>
    <row r="38" spans="1:5">
      <c r="A38" s="12" t="s">
        <v>40</v>
      </c>
      <c r="B38" s="14">
        <f>31</f>
        <v>31</v>
      </c>
      <c r="C38" s="13"/>
      <c r="D38" s="14">
        <f t="shared" si="2"/>
        <v>31</v>
      </c>
      <c r="E38" s="15" t="str">
        <f t="shared" si="3"/>
        <v/>
      </c>
    </row>
    <row r="39" spans="1:5">
      <c r="A39" s="12" t="s">
        <v>41</v>
      </c>
      <c r="B39" s="13"/>
      <c r="C39" s="13"/>
      <c r="D39" s="14">
        <f t="shared" si="2"/>
        <v>0</v>
      </c>
      <c r="E39" s="15" t="str">
        <f t="shared" si="3"/>
        <v/>
      </c>
    </row>
    <row r="40" spans="1:5">
      <c r="A40" s="12" t="s">
        <v>42</v>
      </c>
      <c r="B40" s="13"/>
      <c r="C40" s="14">
        <f>1000</f>
        <v>1000</v>
      </c>
      <c r="D40" s="14">
        <f t="shared" si="2"/>
        <v>-1000</v>
      </c>
      <c r="E40" s="15">
        <f t="shared" si="3"/>
        <v>0</v>
      </c>
    </row>
    <row r="41" spans="1:5">
      <c r="A41" s="12" t="s">
        <v>43</v>
      </c>
      <c r="B41" s="13"/>
      <c r="C41" s="14">
        <f>1580</f>
        <v>1580</v>
      </c>
      <c r="D41" s="14">
        <f t="shared" si="2"/>
        <v>-1580</v>
      </c>
      <c r="E41" s="15">
        <f t="shared" si="3"/>
        <v>0</v>
      </c>
    </row>
    <row r="42" spans="1:5">
      <c r="A42" s="12" t="s">
        <v>44</v>
      </c>
      <c r="B42" s="16">
        <f>((B39)+(B40))+(B41)</f>
        <v>0</v>
      </c>
      <c r="C42" s="16">
        <f>((C39)+(C40))+(C41)</f>
        <v>2580</v>
      </c>
      <c r="D42" s="16">
        <f t="shared" si="2"/>
        <v>-2580</v>
      </c>
      <c r="E42" s="17">
        <f t="shared" si="3"/>
        <v>0</v>
      </c>
    </row>
    <row r="43" spans="1:5">
      <c r="A43" s="12" t="s">
        <v>45</v>
      </c>
      <c r="B43" s="13"/>
      <c r="C43" s="13"/>
      <c r="D43" s="14">
        <f t="shared" si="2"/>
        <v>0</v>
      </c>
      <c r="E43" s="15" t="str">
        <f t="shared" si="3"/>
        <v/>
      </c>
    </row>
    <row r="44" spans="1:5">
      <c r="A44" s="12" t="s">
        <v>46</v>
      </c>
      <c r="B44" s="14">
        <f>189.99</f>
        <v>189.99</v>
      </c>
      <c r="C44" s="14">
        <f>600</f>
        <v>600</v>
      </c>
      <c r="D44" s="14">
        <f t="shared" si="2"/>
        <v>-410.01</v>
      </c>
      <c r="E44" s="15">
        <f t="shared" si="3"/>
        <v>0.31665000000000004</v>
      </c>
    </row>
    <row r="45" spans="1:5">
      <c r="A45" s="12" t="s">
        <v>47</v>
      </c>
      <c r="B45" s="13"/>
      <c r="C45" s="14">
        <f>250</f>
        <v>250</v>
      </c>
      <c r="D45" s="14">
        <f t="shared" si="2"/>
        <v>-250</v>
      </c>
      <c r="E45" s="15">
        <f t="shared" si="3"/>
        <v>0</v>
      </c>
    </row>
    <row r="46" spans="1:5">
      <c r="A46" s="12" t="s">
        <v>48</v>
      </c>
      <c r="B46" s="14">
        <f>163.5</f>
        <v>163.5</v>
      </c>
      <c r="C46" s="14">
        <f>700</f>
        <v>700</v>
      </c>
      <c r="D46" s="14">
        <f t="shared" si="2"/>
        <v>-536.5</v>
      </c>
      <c r="E46" s="15">
        <f t="shared" si="3"/>
        <v>0.23357142857142857</v>
      </c>
    </row>
    <row r="47" spans="1:5">
      <c r="A47" s="12" t="s">
        <v>49</v>
      </c>
      <c r="B47" s="14">
        <f>557.77</f>
        <v>557.77</v>
      </c>
      <c r="C47" s="14">
        <f>500</f>
        <v>500</v>
      </c>
      <c r="D47" s="14">
        <f t="shared" si="2"/>
        <v>57.769999999999982</v>
      </c>
      <c r="E47" s="15">
        <f t="shared" si="3"/>
        <v>1.11554</v>
      </c>
    </row>
    <row r="48" spans="1:5">
      <c r="A48" s="12" t="s">
        <v>50</v>
      </c>
      <c r="B48" s="13"/>
      <c r="C48" s="14">
        <f>0</f>
        <v>0</v>
      </c>
      <c r="D48" s="14">
        <f t="shared" si="2"/>
        <v>0</v>
      </c>
      <c r="E48" s="15" t="str">
        <f t="shared" si="3"/>
        <v/>
      </c>
    </row>
    <row r="49" spans="1:5">
      <c r="A49" s="12" t="s">
        <v>51</v>
      </c>
      <c r="B49" s="14">
        <f>300</f>
        <v>300</v>
      </c>
      <c r="C49" s="14">
        <f>300</f>
        <v>300</v>
      </c>
      <c r="D49" s="14">
        <f t="shared" si="2"/>
        <v>0</v>
      </c>
      <c r="E49" s="15">
        <f t="shared" si="3"/>
        <v>1</v>
      </c>
    </row>
    <row r="50" spans="1:5">
      <c r="A50" s="12" t="s">
        <v>52</v>
      </c>
      <c r="B50" s="14">
        <f>94.84</f>
        <v>94.84</v>
      </c>
      <c r="C50" s="14">
        <f>1000</f>
        <v>1000</v>
      </c>
      <c r="D50" s="14">
        <f t="shared" si="2"/>
        <v>-905.16</v>
      </c>
      <c r="E50" s="15">
        <f t="shared" si="3"/>
        <v>9.4840000000000008E-2</v>
      </c>
    </row>
    <row r="51" spans="1:5">
      <c r="A51" s="12" t="s">
        <v>53</v>
      </c>
      <c r="B51" s="16">
        <f>(((((((B43)+(B44))+(B45))+(B46))+(B47))+(B48))+(B49))+(B50)</f>
        <v>1306.0999999999999</v>
      </c>
      <c r="C51" s="16">
        <f>(((((((C43)+(C44))+(C45))+(C46))+(C47))+(C48))+(C49))+(C50)</f>
        <v>3350</v>
      </c>
      <c r="D51" s="16">
        <f t="shared" si="2"/>
        <v>-2043.9</v>
      </c>
      <c r="E51" s="17">
        <f t="shared" si="3"/>
        <v>0.38988059701492533</v>
      </c>
    </row>
    <row r="52" spans="1:5">
      <c r="A52" s="12" t="s">
        <v>54</v>
      </c>
      <c r="B52" s="13"/>
      <c r="C52" s="13"/>
      <c r="D52" s="14">
        <f t="shared" si="2"/>
        <v>0</v>
      </c>
      <c r="E52" s="15" t="str">
        <f t="shared" si="3"/>
        <v/>
      </c>
    </row>
    <row r="53" spans="1:5">
      <c r="A53" s="12" t="s">
        <v>55</v>
      </c>
      <c r="B53" s="14">
        <f>61.68</f>
        <v>61.68</v>
      </c>
      <c r="C53" s="14">
        <f>0</f>
        <v>0</v>
      </c>
      <c r="D53" s="14">
        <f t="shared" si="2"/>
        <v>61.68</v>
      </c>
      <c r="E53" s="15" t="str">
        <f t="shared" si="3"/>
        <v/>
      </c>
    </row>
    <row r="54" spans="1:5">
      <c r="A54" s="12" t="s">
        <v>56</v>
      </c>
      <c r="B54" s="13"/>
      <c r="C54" s="14">
        <f>0</f>
        <v>0</v>
      </c>
      <c r="D54" s="14">
        <f t="shared" si="2"/>
        <v>0</v>
      </c>
      <c r="E54" s="15" t="str">
        <f t="shared" si="3"/>
        <v/>
      </c>
    </row>
    <row r="55" spans="1:5">
      <c r="A55" s="12" t="s">
        <v>57</v>
      </c>
      <c r="B55" s="13"/>
      <c r="C55" s="14">
        <f>1000</f>
        <v>1000</v>
      </c>
      <c r="D55" s="14">
        <f t="shared" si="2"/>
        <v>-1000</v>
      </c>
      <c r="E55" s="15">
        <f t="shared" si="3"/>
        <v>0</v>
      </c>
    </row>
    <row r="56" spans="1:5">
      <c r="A56" s="12" t="s">
        <v>58</v>
      </c>
      <c r="B56" s="13"/>
      <c r="C56" s="14">
        <f>0</f>
        <v>0</v>
      </c>
      <c r="D56" s="14">
        <f t="shared" si="2"/>
        <v>0</v>
      </c>
      <c r="E56" s="15" t="str">
        <f t="shared" si="3"/>
        <v/>
      </c>
    </row>
    <row r="57" spans="1:5">
      <c r="A57" s="12" t="s">
        <v>59</v>
      </c>
      <c r="B57" s="13"/>
      <c r="C57" s="14">
        <f>0</f>
        <v>0</v>
      </c>
      <c r="D57" s="14">
        <f t="shared" si="2"/>
        <v>0</v>
      </c>
      <c r="E57" s="15" t="str">
        <f t="shared" si="3"/>
        <v/>
      </c>
    </row>
    <row r="58" spans="1:5">
      <c r="A58" s="12" t="s">
        <v>60</v>
      </c>
      <c r="B58" s="13"/>
      <c r="C58" s="14">
        <f>0</f>
        <v>0</v>
      </c>
      <c r="D58" s="14">
        <f t="shared" si="2"/>
        <v>0</v>
      </c>
      <c r="E58" s="15" t="str">
        <f t="shared" si="3"/>
        <v/>
      </c>
    </row>
    <row r="59" spans="1:5">
      <c r="A59" s="12" t="s">
        <v>61</v>
      </c>
      <c r="B59" s="14">
        <f>64.86</f>
        <v>64.86</v>
      </c>
      <c r="C59" s="14">
        <f>0</f>
        <v>0</v>
      </c>
      <c r="D59" s="14">
        <f t="shared" si="2"/>
        <v>64.86</v>
      </c>
      <c r="E59" s="15" t="str">
        <f t="shared" si="3"/>
        <v/>
      </c>
    </row>
    <row r="60" spans="1:5">
      <c r="A60" s="12" t="s">
        <v>62</v>
      </c>
      <c r="B60" s="14">
        <f>1834</f>
        <v>1834</v>
      </c>
      <c r="C60" s="14">
        <f>2000</f>
        <v>2000</v>
      </c>
      <c r="D60" s="14">
        <f t="shared" si="2"/>
        <v>-166</v>
      </c>
      <c r="E60" s="15">
        <f t="shared" si="3"/>
        <v>0.91700000000000004</v>
      </c>
    </row>
    <row r="61" spans="1:5">
      <c r="A61" s="12" t="s">
        <v>63</v>
      </c>
      <c r="B61" s="13"/>
      <c r="C61" s="14">
        <f>100</f>
        <v>100</v>
      </c>
      <c r="D61" s="14">
        <f t="shared" si="2"/>
        <v>-100</v>
      </c>
      <c r="E61" s="15">
        <f t="shared" si="3"/>
        <v>0</v>
      </c>
    </row>
    <row r="62" spans="1:5">
      <c r="A62" s="12" t="s">
        <v>64</v>
      </c>
      <c r="B62" s="14">
        <f>328.96</f>
        <v>328.96</v>
      </c>
      <c r="C62" s="14">
        <f>0</f>
        <v>0</v>
      </c>
      <c r="D62" s="14">
        <f t="shared" si="2"/>
        <v>328.96</v>
      </c>
      <c r="E62" s="15" t="str">
        <f t="shared" si="3"/>
        <v/>
      </c>
    </row>
    <row r="63" spans="1:5">
      <c r="A63" s="12" t="s">
        <v>65</v>
      </c>
      <c r="B63" s="16">
        <f>((((((((((B52)+(B53))+(B54))+(B55))+(B56))+(B57))+(B58))+(B59))+(B60))+(B61))+(B62)</f>
        <v>2289.5</v>
      </c>
      <c r="C63" s="16">
        <f>((((((((((C52)+(C53))+(C54))+(C55))+(C56))+(C57))+(C58))+(C59))+(C60))+(C61))+(C62)</f>
        <v>3100</v>
      </c>
      <c r="D63" s="16">
        <f t="shared" ref="D63:D83" si="4">(B63)-(C63)</f>
        <v>-810.5</v>
      </c>
      <c r="E63" s="17">
        <f t="shared" ref="E63:E83" si="5">IF(C63=0,"",(B63)/(C63))</f>
        <v>0.73854838709677417</v>
      </c>
    </row>
    <row r="64" spans="1:5">
      <c r="A64" s="12" t="s">
        <v>66</v>
      </c>
      <c r="B64" s="13"/>
      <c r="C64" s="13"/>
      <c r="D64" s="14">
        <f t="shared" si="4"/>
        <v>0</v>
      </c>
      <c r="E64" s="15" t="str">
        <f t="shared" si="5"/>
        <v/>
      </c>
    </row>
    <row r="65" spans="1:5">
      <c r="A65" s="12" t="s">
        <v>67</v>
      </c>
      <c r="B65" s="14">
        <f>74.54</f>
        <v>74.540000000000006</v>
      </c>
      <c r="C65" s="14">
        <f>500</f>
        <v>500</v>
      </c>
      <c r="D65" s="14">
        <f t="shared" si="4"/>
        <v>-425.46</v>
      </c>
      <c r="E65" s="15">
        <f t="shared" si="5"/>
        <v>0.14908000000000002</v>
      </c>
    </row>
    <row r="66" spans="1:5">
      <c r="A66" s="12" t="s">
        <v>68</v>
      </c>
      <c r="B66" s="13"/>
      <c r="C66" s="14">
        <f>500</f>
        <v>500</v>
      </c>
      <c r="D66" s="14">
        <f t="shared" si="4"/>
        <v>-500</v>
      </c>
      <c r="E66" s="15">
        <f t="shared" si="5"/>
        <v>0</v>
      </c>
    </row>
    <row r="67" spans="1:5">
      <c r="A67" s="12" t="s">
        <v>69</v>
      </c>
      <c r="B67" s="13"/>
      <c r="C67" s="14">
        <f>500</f>
        <v>500</v>
      </c>
      <c r="D67" s="14">
        <f t="shared" si="4"/>
        <v>-500</v>
      </c>
      <c r="E67" s="15">
        <f t="shared" si="5"/>
        <v>0</v>
      </c>
    </row>
    <row r="68" spans="1:5">
      <c r="A68" s="12" t="s">
        <v>70</v>
      </c>
      <c r="B68" s="13"/>
      <c r="C68" s="14">
        <f>500</f>
        <v>500</v>
      </c>
      <c r="D68" s="14">
        <f t="shared" si="4"/>
        <v>-500</v>
      </c>
      <c r="E68" s="15">
        <f t="shared" si="5"/>
        <v>0</v>
      </c>
    </row>
    <row r="69" spans="1:5">
      <c r="A69" s="12" t="s">
        <v>71</v>
      </c>
      <c r="B69" s="13"/>
      <c r="C69" s="14">
        <f>500</f>
        <v>500</v>
      </c>
      <c r="D69" s="14">
        <f t="shared" si="4"/>
        <v>-500</v>
      </c>
      <c r="E69" s="15">
        <f t="shared" si="5"/>
        <v>0</v>
      </c>
    </row>
    <row r="70" spans="1:5">
      <c r="A70" s="12" t="s">
        <v>72</v>
      </c>
      <c r="B70" s="16">
        <f>(((((B64)+(B65))+(B66))+(B67))+(B68))+(B69)</f>
        <v>74.540000000000006</v>
      </c>
      <c r="C70" s="16">
        <f>(((((C64)+(C65))+(C66))+(C67))+(C68))+(C69)</f>
        <v>2500</v>
      </c>
      <c r="D70" s="16">
        <f t="shared" si="4"/>
        <v>-2425.46</v>
      </c>
      <c r="E70" s="17">
        <f t="shared" si="5"/>
        <v>2.9816000000000002E-2</v>
      </c>
    </row>
    <row r="71" spans="1:5">
      <c r="A71" s="12" t="s">
        <v>73</v>
      </c>
      <c r="B71" s="14">
        <f>16.42</f>
        <v>16.420000000000002</v>
      </c>
      <c r="C71" s="13"/>
      <c r="D71" s="14">
        <f t="shared" si="4"/>
        <v>16.420000000000002</v>
      </c>
      <c r="E71" s="15" t="str">
        <f t="shared" si="5"/>
        <v/>
      </c>
    </row>
    <row r="72" spans="1:5">
      <c r="A72" s="12" t="s">
        <v>74</v>
      </c>
      <c r="B72" s="14">
        <f>35.45</f>
        <v>35.450000000000003</v>
      </c>
      <c r="C72" s="13"/>
      <c r="D72" s="14">
        <f t="shared" si="4"/>
        <v>35.450000000000003</v>
      </c>
      <c r="E72" s="15" t="str">
        <f t="shared" si="5"/>
        <v/>
      </c>
    </row>
    <row r="73" spans="1:5">
      <c r="A73" s="12" t="s">
        <v>75</v>
      </c>
      <c r="B73" s="14">
        <f>53</f>
        <v>53</v>
      </c>
      <c r="C73" s="13"/>
      <c r="D73" s="14">
        <f t="shared" si="4"/>
        <v>53</v>
      </c>
      <c r="E73" s="15" t="str">
        <f t="shared" si="5"/>
        <v/>
      </c>
    </row>
    <row r="74" spans="1:5">
      <c r="A74" s="12" t="s">
        <v>76</v>
      </c>
      <c r="B74" s="13"/>
      <c r="C74" s="13"/>
      <c r="D74" s="14">
        <f t="shared" si="4"/>
        <v>0</v>
      </c>
      <c r="E74" s="15" t="str">
        <f t="shared" si="5"/>
        <v/>
      </c>
    </row>
    <row r="75" spans="1:5">
      <c r="A75" s="12" t="s">
        <v>77</v>
      </c>
      <c r="B75" s="13"/>
      <c r="C75" s="14">
        <f>1000</f>
        <v>1000</v>
      </c>
      <c r="D75" s="14">
        <f t="shared" si="4"/>
        <v>-1000</v>
      </c>
      <c r="E75" s="15">
        <f t="shared" si="5"/>
        <v>0</v>
      </c>
    </row>
    <row r="76" spans="1:5">
      <c r="A76" s="12" t="s">
        <v>78</v>
      </c>
      <c r="B76" s="13"/>
      <c r="C76" s="14">
        <f>850</f>
        <v>850</v>
      </c>
      <c r="D76" s="14">
        <f t="shared" si="4"/>
        <v>-850</v>
      </c>
      <c r="E76" s="15">
        <f t="shared" si="5"/>
        <v>0</v>
      </c>
    </row>
    <row r="77" spans="1:5">
      <c r="A77" s="12" t="s">
        <v>79</v>
      </c>
      <c r="B77" s="13"/>
      <c r="C77" s="14">
        <f>250</f>
        <v>250</v>
      </c>
      <c r="D77" s="14">
        <f t="shared" si="4"/>
        <v>-250</v>
      </c>
      <c r="E77" s="15">
        <f t="shared" si="5"/>
        <v>0</v>
      </c>
    </row>
    <row r="78" spans="1:5">
      <c r="A78" s="12" t="s">
        <v>80</v>
      </c>
      <c r="B78" s="14">
        <f>597.26</f>
        <v>597.26</v>
      </c>
      <c r="C78" s="14">
        <f>4500</f>
        <v>4500</v>
      </c>
      <c r="D78" s="14">
        <f t="shared" si="4"/>
        <v>-3902.74</v>
      </c>
      <c r="E78" s="15">
        <f t="shared" si="5"/>
        <v>0.13272444444444445</v>
      </c>
    </row>
    <row r="79" spans="1:5">
      <c r="A79" s="12" t="s">
        <v>81</v>
      </c>
      <c r="B79" s="14">
        <f>5001.94</f>
        <v>5001.9399999999996</v>
      </c>
      <c r="C79" s="14">
        <f>7500</f>
        <v>7500</v>
      </c>
      <c r="D79" s="14">
        <f t="shared" si="4"/>
        <v>-2498.0600000000004</v>
      </c>
      <c r="E79" s="15">
        <f t="shared" si="5"/>
        <v>0.66692533333333326</v>
      </c>
    </row>
    <row r="80" spans="1:5">
      <c r="A80" s="12" t="s">
        <v>82</v>
      </c>
      <c r="B80" s="16">
        <f>(((((B74)+(B75))+(B76))+(B77))+(B78))+(B79)</f>
        <v>5599.2</v>
      </c>
      <c r="C80" s="16">
        <f>(((((C74)+(C75))+(C76))+(C77))+(C78))+(C79)</f>
        <v>14100</v>
      </c>
      <c r="D80" s="16">
        <f t="shared" si="4"/>
        <v>-8500.7999999999993</v>
      </c>
      <c r="E80" s="17">
        <f t="shared" si="5"/>
        <v>0.39710638297872342</v>
      </c>
    </row>
    <row r="81" spans="1:5">
      <c r="A81" s="12" t="s">
        <v>83</v>
      </c>
      <c r="B81" s="16">
        <f>(((((((((((((B31)+(B32))+(B33))+(B36))+(B37))+(B38))+(B42))+(B51))+(B63))+(B70))+(B71))+(B72))+(B73))+(B80)</f>
        <v>9679.7999999999993</v>
      </c>
      <c r="C81" s="16">
        <f>(((((((((((((C31)+(C32))+(C33))+(C36))+(C37))+(C38))+(C42))+(C51))+(C63))+(C70))+(C71))+(C72))+(C73))+(C80)</f>
        <v>28600</v>
      </c>
      <c r="D81" s="16">
        <f t="shared" si="4"/>
        <v>-18920.2</v>
      </c>
      <c r="E81" s="17">
        <f t="shared" si="5"/>
        <v>0.33845454545454545</v>
      </c>
    </row>
    <row r="82" spans="1:5">
      <c r="A82" s="12" t="s">
        <v>84</v>
      </c>
      <c r="B82" s="16">
        <f>(B29)-(B81)</f>
        <v>18670.030000000002</v>
      </c>
      <c r="C82" s="16">
        <f>(C29)-(C81)</f>
        <v>0</v>
      </c>
      <c r="D82" s="16">
        <f t="shared" si="4"/>
        <v>18670.030000000002</v>
      </c>
      <c r="E82" s="17" t="str">
        <f t="shared" si="5"/>
        <v/>
      </c>
    </row>
    <row r="83" spans="1:5">
      <c r="A83" s="12" t="s">
        <v>85</v>
      </c>
      <c r="B83" s="16">
        <f>(B82)+(0)</f>
        <v>18670.030000000002</v>
      </c>
      <c r="C83" s="16">
        <f>(C82)+(0)</f>
        <v>0</v>
      </c>
      <c r="D83" s="16">
        <f t="shared" si="4"/>
        <v>18670.030000000002</v>
      </c>
      <c r="E83" s="17" t="str">
        <f t="shared" si="5"/>
        <v/>
      </c>
    </row>
    <row r="84" spans="1:5">
      <c r="A84" s="2"/>
      <c r="B84" s="3"/>
      <c r="C84" s="3"/>
      <c r="D84" s="3"/>
      <c r="E84" s="3"/>
    </row>
    <row r="87" spans="1:5">
      <c r="A87" s="5" t="s">
        <v>0</v>
      </c>
      <c r="B87" s="6"/>
      <c r="C87" s="6"/>
      <c r="D87" s="6"/>
      <c r="E87" s="6"/>
    </row>
  </sheetData>
  <sheetCalcPr fullCalcOnLoad="1"/>
  <mergeCells count="5">
    <mergeCell ref="B5:E5"/>
    <mergeCell ref="A87:E87"/>
    <mergeCell ref="A1:E1"/>
    <mergeCell ref="A2:E2"/>
    <mergeCell ref="A3:E3"/>
  </mergeCells>
  <phoneticPr fontId="6" type="noConversion"/>
  <pageMargins left="0.7" right="0.7" top="0.75" bottom="0.75" header="0.3" footer="0.3"/>
  <pageSetup paperSize="0" scale="80" fitToHeight="2" orientation="landscape" horizontalDpi="4294967292" verticalDpi="4294967292"/>
  <extLst>
    <ext xmlns:mx="http://schemas.microsoft.com/office/mac/excel/2008/main" uri="http://schemas.microsoft.com/office/mac/excel/2008/main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vs. Actuals  AskewPTO -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Lisa Fikes</cp:lastModifiedBy>
  <cp:lastPrinted>2015-11-20T02:46:12Z</cp:lastPrinted>
  <dcterms:created xsi:type="dcterms:W3CDTF">2015-11-05T04:25:40Z</dcterms:created>
  <dcterms:modified xsi:type="dcterms:W3CDTF">2015-11-20T02:47:10Z</dcterms:modified>
</cp:coreProperties>
</file>